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fer\STORE N GO\Contracts\16 17 Contracts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35" i="1" l="1"/>
  <c r="K28" i="1"/>
  <c r="K27" i="1"/>
  <c r="K26" i="1"/>
  <c r="J27" i="1"/>
  <c r="J26" i="1"/>
  <c r="J28" i="1" s="1"/>
  <c r="K22" i="1"/>
  <c r="K21" i="1"/>
  <c r="K20" i="1"/>
  <c r="J21" i="1"/>
  <c r="J20" i="1"/>
  <c r="J22" i="1" s="1"/>
  <c r="K17" i="1"/>
  <c r="K7" i="1"/>
  <c r="K8" i="1"/>
  <c r="K9" i="1"/>
  <c r="K10" i="1"/>
  <c r="K11" i="1"/>
  <c r="K12" i="1"/>
  <c r="K13" i="1"/>
  <c r="K14" i="1"/>
  <c r="K18" i="1" s="1"/>
  <c r="K6" i="1"/>
  <c r="J7" i="1"/>
  <c r="J18" i="1" s="1"/>
  <c r="J8" i="1"/>
  <c r="J9" i="1"/>
  <c r="J10" i="1"/>
  <c r="J11" i="1"/>
  <c r="J12" i="1"/>
  <c r="J13" i="1"/>
  <c r="J14" i="1"/>
  <c r="J17" i="1"/>
  <c r="J6" i="1"/>
  <c r="H21" i="1"/>
  <c r="G21" i="1"/>
  <c r="G12" i="1"/>
  <c r="H12" i="1"/>
  <c r="G7" i="1" l="1"/>
  <c r="G8" i="1"/>
  <c r="G9" i="1"/>
  <c r="G10" i="1"/>
  <c r="G11" i="1"/>
  <c r="G20" i="1"/>
  <c r="G13" i="1"/>
  <c r="G14" i="1"/>
  <c r="G6" i="1"/>
  <c r="H7" i="1" l="1"/>
  <c r="H8" i="1"/>
  <c r="H9" i="1"/>
  <c r="H10" i="1"/>
  <c r="H11" i="1"/>
  <c r="H20" i="1"/>
  <c r="H13" i="1"/>
  <c r="H14" i="1"/>
  <c r="H6" i="1"/>
  <c r="H15" i="1" l="1"/>
  <c r="G15" i="1" l="1"/>
  <c r="B18" i="1"/>
</calcChain>
</file>

<file path=xl/sharedStrings.xml><?xml version="1.0" encoding="utf-8"?>
<sst xmlns="http://schemas.openxmlformats.org/spreadsheetml/2006/main" count="53" uniqueCount="38">
  <si>
    <t>Teignmouth Learning Centre</t>
  </si>
  <si>
    <t>Broadreach House</t>
  </si>
  <si>
    <t>Management Fees</t>
  </si>
  <si>
    <t>UKPRN</t>
  </si>
  <si>
    <t>Type of provision</t>
  </si>
  <si>
    <t>Funding to     Sub-contractor</t>
  </si>
  <si>
    <t>Classroom</t>
  </si>
  <si>
    <t>Oasis/ Pymouth Methodist Mission Circuit</t>
  </si>
  <si>
    <t>Open Doors International Language School</t>
  </si>
  <si>
    <t>Questions &amp; Answers CIC</t>
  </si>
  <si>
    <t>Inspire Cornwall CIC</t>
  </si>
  <si>
    <t>Eat that Frog CIC</t>
  </si>
  <si>
    <t>Robert Owen Communities</t>
  </si>
  <si>
    <t>Contract End Date</t>
  </si>
  <si>
    <t>Contract Start  Date</t>
  </si>
  <si>
    <t>Subcontractor</t>
  </si>
  <si>
    <t>Nicola Markham /Transferable Skills Training CIC</t>
  </si>
  <si>
    <t>2016/17 Pre-Validated Contract Figures before SFA Reconciliation (December 2017)</t>
  </si>
  <si>
    <t>16/17 Contract Value</t>
  </si>
  <si>
    <t xml:space="preserve">Classroom    </t>
  </si>
  <si>
    <t>North Prospect Community Learning</t>
  </si>
  <si>
    <t>VLN</t>
  </si>
  <si>
    <t>Eat That Frog</t>
  </si>
  <si>
    <t>August/March</t>
  </si>
  <si>
    <t>April/July</t>
  </si>
  <si>
    <t xml:space="preserve"> </t>
  </si>
  <si>
    <t>.</t>
  </si>
  <si>
    <t xml:space="preserve"> 19+ Apprenticeships</t>
  </si>
  <si>
    <t>19+ Apprenticeships</t>
  </si>
  <si>
    <t>16/18 Apprenticeships</t>
  </si>
  <si>
    <t>19+ Advanced loans</t>
  </si>
  <si>
    <t>Broadreach</t>
  </si>
  <si>
    <t>Odils</t>
  </si>
  <si>
    <t>Inspire</t>
  </si>
  <si>
    <t>TST</t>
  </si>
  <si>
    <t>16/18</t>
  </si>
  <si>
    <t>ARC</t>
  </si>
  <si>
    <t>Construction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</si>
</sst>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0" fontId="2" fillId="0" borderId="0" xfId="0" applyFont="1"/>
    <xf numFmtId="164" fontId="0" fillId="0" borderId="0" xfId="0" applyNumberFormat="1" applyBorder="1"/>
    <xf numFmtId="164" fontId="0" fillId="0" borderId="0" xfId="0" applyNumberFormat="1" applyFill="1"/>
    <xf numFmtId="0" fontId="0" fillId="0" borderId="0" xfId="0" applyFill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/>
    <xf numFmtId="0" fontId="1" fillId="0" borderId="1" xfId="0" applyNumberFormat="1" applyFont="1" applyBorder="1"/>
    <xf numFmtId="0" fontId="1" fillId="2" borderId="1" xfId="0" applyNumberFormat="1" applyFont="1" applyFill="1" applyBorder="1"/>
    <xf numFmtId="14" fontId="1" fillId="0" borderId="0" xfId="0" applyNumberFormat="1" applyFont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0" xfId="0" applyBorder="1"/>
    <xf numFmtId="0" fontId="1" fillId="3" borderId="0" xfId="0" applyFont="1" applyFill="1" applyAlignment="1">
      <alignment wrapText="1"/>
    </xf>
    <xf numFmtId="164" fontId="1" fillId="3" borderId="0" xfId="0" applyNumberFormat="1" applyFont="1" applyFill="1"/>
    <xf numFmtId="0" fontId="0" fillId="3" borderId="0" xfId="0" applyFill="1"/>
    <xf numFmtId="0" fontId="1" fillId="0" borderId="0" xfId="0" applyNumberFormat="1" applyFont="1" applyBorder="1" applyAlignment="1">
      <alignment wrapText="1"/>
    </xf>
    <xf numFmtId="0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/>
    <xf numFmtId="0" fontId="0" fillId="4" borderId="0" xfId="0" applyFill="1"/>
    <xf numFmtId="164" fontId="0" fillId="4" borderId="0" xfId="0" applyNumberFormat="1" applyFill="1"/>
    <xf numFmtId="0" fontId="0" fillId="4" borderId="0" xfId="0" applyNumberFormat="1" applyFill="1"/>
    <xf numFmtId="164" fontId="2" fillId="0" borderId="0" xfId="0" applyNumberFormat="1" applyFont="1"/>
    <xf numFmtId="164" fontId="2" fillId="0" borderId="1" xfId="0" applyNumberFormat="1" applyFont="1" applyBorder="1"/>
    <xf numFmtId="0" fontId="1" fillId="4" borderId="0" xfId="0" applyFont="1" applyFill="1"/>
    <xf numFmtId="164" fontId="1" fillId="4" borderId="0" xfId="0" applyNumberFormat="1" applyFont="1" applyFill="1"/>
    <xf numFmtId="0" fontId="1" fillId="4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1" fillId="5" borderId="0" xfId="0" applyNumberFormat="1" applyFont="1" applyFill="1"/>
    <xf numFmtId="14" fontId="1" fillId="5" borderId="0" xfId="0" applyNumberFormat="1" applyFont="1" applyFill="1"/>
    <xf numFmtId="0" fontId="1" fillId="6" borderId="0" xfId="0" applyFont="1" applyFill="1"/>
    <xf numFmtId="164" fontId="1" fillId="6" borderId="0" xfId="0" applyNumberFormat="1" applyFont="1" applyFill="1"/>
    <xf numFmtId="0" fontId="1" fillId="6" borderId="0" xfId="0" applyNumberFormat="1" applyFont="1" applyFill="1"/>
    <xf numFmtId="14" fontId="1" fillId="6" borderId="0" xfId="0" applyNumberFormat="1" applyFont="1" applyFill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workbookViewId="0">
      <selection activeCell="Q13" sqref="Q13"/>
    </sheetView>
  </sheetViews>
  <sheetFormatPr defaultRowHeight="15" x14ac:dyDescent="0.25"/>
  <cols>
    <col min="1" max="1" width="28.85546875" customWidth="1"/>
    <col min="2" max="3" width="16.85546875" customWidth="1"/>
    <col min="4" max="4" width="15.28515625" customWidth="1"/>
    <col min="5" max="7" width="14.85546875" customWidth="1"/>
    <col min="8" max="8" width="16.140625" customWidth="1"/>
    <col min="9" max="9" width="18" customWidth="1"/>
    <col min="10" max="10" width="18.140625" customWidth="1"/>
    <col min="11" max="11" width="19" customWidth="1"/>
    <col min="12" max="12" width="10" customWidth="1"/>
    <col min="13" max="13" width="11.140625" bestFit="1" customWidth="1"/>
    <col min="15" max="15" width="11.140625" bestFit="1" customWidth="1"/>
    <col min="17" max="17" width="11.140625" bestFit="1" customWidth="1"/>
  </cols>
  <sheetData>
    <row r="1" spans="1:17" x14ac:dyDescent="0.2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5" spans="1:17" s="3" customFormat="1" ht="30.75" thickBot="1" x14ac:dyDescent="0.3">
      <c r="A5" s="17" t="s">
        <v>15</v>
      </c>
      <c r="B5" s="18" t="s">
        <v>18</v>
      </c>
      <c r="C5" s="17" t="s">
        <v>3</v>
      </c>
      <c r="D5" s="18" t="s">
        <v>4</v>
      </c>
      <c r="E5" s="19" t="s">
        <v>14</v>
      </c>
      <c r="F5" s="19" t="s">
        <v>13</v>
      </c>
      <c r="G5" s="19" t="s">
        <v>5</v>
      </c>
      <c r="H5" s="18" t="s">
        <v>2</v>
      </c>
      <c r="J5" s="3" t="s">
        <v>23</v>
      </c>
      <c r="K5" s="3" t="s">
        <v>24</v>
      </c>
    </row>
    <row r="6" spans="1:17" ht="30" x14ac:dyDescent="0.25">
      <c r="A6" s="11" t="s">
        <v>7</v>
      </c>
      <c r="B6" s="4">
        <v>6000</v>
      </c>
      <c r="C6" s="12">
        <v>10038266</v>
      </c>
      <c r="D6" s="4" t="s">
        <v>6</v>
      </c>
      <c r="E6" s="15">
        <v>42583</v>
      </c>
      <c r="F6" s="15">
        <v>42947</v>
      </c>
      <c r="G6" s="4">
        <f>B6*80%</f>
        <v>4800</v>
      </c>
      <c r="H6" s="4">
        <f>B6*20%</f>
        <v>1200</v>
      </c>
      <c r="J6" s="2">
        <f>B6*67.1762317%</f>
        <v>4030.5739020000001</v>
      </c>
      <c r="K6" s="2">
        <f>B6*32.8237683%</f>
        <v>1969.4260979999999</v>
      </c>
    </row>
    <row r="7" spans="1:17" x14ac:dyDescent="0.25">
      <c r="A7" s="43" t="s">
        <v>0</v>
      </c>
      <c r="B7" s="44">
        <v>12546.02</v>
      </c>
      <c r="C7" s="45">
        <v>10028332</v>
      </c>
      <c r="D7" s="44" t="s">
        <v>6</v>
      </c>
      <c r="E7" s="46">
        <v>42583</v>
      </c>
      <c r="F7" s="46">
        <v>42947</v>
      </c>
      <c r="G7" s="44">
        <f t="shared" ref="G7:G15" si="0">B7*80%</f>
        <v>10036.816000000001</v>
      </c>
      <c r="H7" s="44">
        <f t="shared" ref="H7:H14" si="1">B7*20%</f>
        <v>2509.2040000000002</v>
      </c>
      <c r="J7" s="2">
        <f t="shared" ref="J7:J17" si="2">B7*67.1762317%</f>
        <v>8427.9434643283403</v>
      </c>
      <c r="K7" s="2">
        <f t="shared" ref="K7:K16" si="3">B7*32.8237683%</f>
        <v>4118.0765356716602</v>
      </c>
    </row>
    <row r="8" spans="1:17" ht="30" x14ac:dyDescent="0.25">
      <c r="A8" s="11" t="s">
        <v>8</v>
      </c>
      <c r="B8" s="4">
        <v>170000</v>
      </c>
      <c r="C8" s="12">
        <v>10009494</v>
      </c>
      <c r="D8" s="4" t="s">
        <v>6</v>
      </c>
      <c r="E8" s="15">
        <v>42583</v>
      </c>
      <c r="F8" s="15">
        <v>42947</v>
      </c>
      <c r="G8" s="4">
        <f t="shared" si="0"/>
        <v>136000</v>
      </c>
      <c r="H8" s="4">
        <f t="shared" si="1"/>
        <v>34000</v>
      </c>
      <c r="J8" s="2">
        <f t="shared" si="2"/>
        <v>114199.59389</v>
      </c>
      <c r="K8" s="2">
        <f t="shared" si="3"/>
        <v>55800.406110000004</v>
      </c>
      <c r="O8" s="26"/>
      <c r="Q8" t="s">
        <v>26</v>
      </c>
    </row>
    <row r="9" spans="1:17" x14ac:dyDescent="0.25">
      <c r="A9" s="47" t="s">
        <v>9</v>
      </c>
      <c r="B9" s="48">
        <v>60000</v>
      </c>
      <c r="C9" s="49">
        <v>10028341</v>
      </c>
      <c r="D9" s="48" t="s">
        <v>6</v>
      </c>
      <c r="E9" s="50">
        <v>42583</v>
      </c>
      <c r="F9" s="50">
        <v>42947</v>
      </c>
      <c r="G9" s="48">
        <f t="shared" si="0"/>
        <v>48000</v>
      </c>
      <c r="H9" s="48">
        <f t="shared" si="1"/>
        <v>12000</v>
      </c>
      <c r="J9" s="2">
        <f t="shared" si="2"/>
        <v>40305.739020000001</v>
      </c>
      <c r="K9" s="2">
        <f t="shared" si="3"/>
        <v>19694.260979999999</v>
      </c>
      <c r="O9" s="26"/>
    </row>
    <row r="10" spans="1:17" x14ac:dyDescent="0.25">
      <c r="A10" s="1" t="s">
        <v>12</v>
      </c>
      <c r="B10" s="4">
        <v>14000</v>
      </c>
      <c r="C10" s="12">
        <v>10029005</v>
      </c>
      <c r="D10" s="4" t="s">
        <v>6</v>
      </c>
      <c r="E10" s="15">
        <v>42583</v>
      </c>
      <c r="F10" s="15">
        <v>42947</v>
      </c>
      <c r="G10" s="4">
        <f t="shared" si="0"/>
        <v>11200</v>
      </c>
      <c r="H10" s="4">
        <f t="shared" si="1"/>
        <v>2800</v>
      </c>
      <c r="J10" s="2">
        <f t="shared" si="2"/>
        <v>9404.6724379999996</v>
      </c>
      <c r="K10" s="2">
        <f t="shared" si="3"/>
        <v>4595.3275620000004</v>
      </c>
      <c r="O10" s="26"/>
    </row>
    <row r="11" spans="1:17" ht="30" x14ac:dyDescent="0.25">
      <c r="A11" s="11" t="s">
        <v>16</v>
      </c>
      <c r="B11" s="4">
        <v>60000</v>
      </c>
      <c r="C11" s="12">
        <v>10024948</v>
      </c>
      <c r="D11" s="4" t="s">
        <v>6</v>
      </c>
      <c r="E11" s="15">
        <v>42583</v>
      </c>
      <c r="F11" s="15">
        <v>42947</v>
      </c>
      <c r="G11" s="4">
        <f t="shared" si="0"/>
        <v>48000</v>
      </c>
      <c r="H11" s="4">
        <f t="shared" si="1"/>
        <v>12000</v>
      </c>
      <c r="J11" s="2">
        <f t="shared" si="2"/>
        <v>40305.739020000001</v>
      </c>
      <c r="K11" s="2">
        <f t="shared" si="3"/>
        <v>19694.260979999999</v>
      </c>
      <c r="O11" s="26"/>
    </row>
    <row r="12" spans="1:17" ht="32.25" customHeight="1" x14ac:dyDescent="0.25">
      <c r="A12" s="27" t="s">
        <v>20</v>
      </c>
      <c r="B12" s="28">
        <v>10000</v>
      </c>
      <c r="C12" s="29"/>
      <c r="D12" s="29"/>
      <c r="E12" s="29"/>
      <c r="F12" s="29"/>
      <c r="G12" s="28">
        <f t="shared" si="0"/>
        <v>8000</v>
      </c>
      <c r="H12" s="28">
        <f t="shared" si="1"/>
        <v>2000</v>
      </c>
      <c r="J12" s="2">
        <f t="shared" si="2"/>
        <v>6717.6231699999998</v>
      </c>
      <c r="K12" s="2">
        <f t="shared" si="3"/>
        <v>3282.3768300000002</v>
      </c>
      <c r="M12" s="2"/>
      <c r="N12" s="2"/>
      <c r="O12" s="2"/>
      <c r="P12" s="2"/>
      <c r="Q12" s="2"/>
    </row>
    <row r="13" spans="1:17" x14ac:dyDescent="0.25">
      <c r="A13" s="43" t="s">
        <v>1</v>
      </c>
      <c r="B13" s="44">
        <v>48000</v>
      </c>
      <c r="C13" s="45">
        <v>10018480</v>
      </c>
      <c r="D13" s="44" t="s">
        <v>6</v>
      </c>
      <c r="E13" s="46">
        <v>42583</v>
      </c>
      <c r="F13" s="46">
        <v>42947</v>
      </c>
      <c r="G13" s="44">
        <f t="shared" si="0"/>
        <v>38400</v>
      </c>
      <c r="H13" s="44">
        <f t="shared" si="1"/>
        <v>9600</v>
      </c>
      <c r="J13" s="2">
        <f t="shared" si="2"/>
        <v>32244.591216000001</v>
      </c>
      <c r="K13" s="2">
        <f t="shared" si="3"/>
        <v>15755.408783999999</v>
      </c>
    </row>
    <row r="14" spans="1:17" ht="24" customHeight="1" thickBot="1" x14ac:dyDescent="0.3">
      <c r="A14" s="1" t="s">
        <v>11</v>
      </c>
      <c r="B14" s="5">
        <v>107302</v>
      </c>
      <c r="C14" s="13">
        <v>10032448</v>
      </c>
      <c r="D14" s="10" t="s">
        <v>19</v>
      </c>
      <c r="E14" s="16">
        <v>42583</v>
      </c>
      <c r="F14" s="16">
        <v>42947</v>
      </c>
      <c r="G14" s="5">
        <f t="shared" si="0"/>
        <v>85841.600000000006</v>
      </c>
      <c r="H14" s="5">
        <f t="shared" si="1"/>
        <v>21460.400000000001</v>
      </c>
      <c r="J14" s="2">
        <f t="shared" si="2"/>
        <v>72081.440138734004</v>
      </c>
      <c r="K14" s="2">
        <f t="shared" si="3"/>
        <v>35220.559861266003</v>
      </c>
    </row>
    <row r="15" spans="1:17" s="1" customFormat="1" ht="15.75" thickBot="1" x14ac:dyDescent="0.3">
      <c r="B15" s="5">
        <f>SUM(B6:B14)</f>
        <v>487848.02</v>
      </c>
      <c r="C15" s="14"/>
      <c r="D15" s="20"/>
      <c r="E15" s="20"/>
      <c r="F15" s="20"/>
      <c r="G15" s="5">
        <f t="shared" si="0"/>
        <v>390278.41600000003</v>
      </c>
      <c r="H15" s="5">
        <f>SUM(H6:H14)</f>
        <v>97569.603999999992</v>
      </c>
      <c r="J15" s="2"/>
      <c r="K15" s="2"/>
    </row>
    <row r="16" spans="1:17" x14ac:dyDescent="0.25">
      <c r="A16" s="8"/>
      <c r="B16" s="21"/>
      <c r="C16" s="22"/>
      <c r="D16" s="21"/>
      <c r="E16" s="21"/>
      <c r="F16" s="21"/>
      <c r="G16" s="21"/>
      <c r="H16" s="21"/>
      <c r="I16" s="9"/>
      <c r="J16" s="2"/>
      <c r="K16" s="2"/>
    </row>
    <row r="17" spans="1:15" s="6" customFormat="1" ht="15.75" thickBot="1" x14ac:dyDescent="0.3">
      <c r="A17" s="38" t="s">
        <v>21</v>
      </c>
      <c r="B17" s="39">
        <v>16000</v>
      </c>
      <c r="C17" s="38"/>
      <c r="D17" s="38"/>
      <c r="E17" s="38"/>
      <c r="F17" s="38"/>
      <c r="G17" s="38"/>
      <c r="H17" s="38"/>
      <c r="J17" s="39">
        <f t="shared" si="2"/>
        <v>10748.197072000001</v>
      </c>
      <c r="K17" s="39">
        <f>B17*32.8237683%</f>
        <v>5251.8029280000001</v>
      </c>
    </row>
    <row r="18" spans="1:15" x14ac:dyDescent="0.25">
      <c r="A18" s="4"/>
      <c r="B18" s="4">
        <f>SUM(B15:B17)</f>
        <v>503848.02</v>
      </c>
      <c r="C18" s="2"/>
      <c r="D18" s="2"/>
      <c r="E18" s="2"/>
      <c r="F18" s="2"/>
      <c r="G18" s="2"/>
      <c r="H18" s="7"/>
      <c r="J18" s="2">
        <f>SUM(J6:J17)</f>
        <v>338466.11333106237</v>
      </c>
      <c r="K18" s="2">
        <f>SUM(K6:K17)</f>
        <v>165381.90666893765</v>
      </c>
      <c r="N18" s="6"/>
    </row>
    <row r="19" spans="1:15" x14ac:dyDescent="0.25">
      <c r="A19" s="2"/>
      <c r="B19" s="2"/>
      <c r="C19" s="2"/>
      <c r="D19" s="2"/>
      <c r="E19" s="2"/>
      <c r="F19" s="2"/>
      <c r="G19" s="2"/>
      <c r="H19" s="4"/>
      <c r="J19" s="2"/>
    </row>
    <row r="20" spans="1:15" ht="45" x14ac:dyDescent="0.25">
      <c r="A20" s="1" t="s">
        <v>10</v>
      </c>
      <c r="B20" s="4">
        <v>10000</v>
      </c>
      <c r="C20" s="12">
        <v>10034052</v>
      </c>
      <c r="D20" s="30" t="s">
        <v>27</v>
      </c>
      <c r="E20" s="12">
        <v>42583</v>
      </c>
      <c r="F20" s="12">
        <v>42947</v>
      </c>
      <c r="G20" s="4">
        <f>B20*80%</f>
        <v>8000</v>
      </c>
      <c r="H20" s="4">
        <f>B20*20%</f>
        <v>2000</v>
      </c>
      <c r="J20" s="2">
        <f>B20*64.6457226%</f>
        <v>6464.5722599999999</v>
      </c>
      <c r="K20" s="2">
        <f>B20*35.3542774%</f>
        <v>3535.4277400000001</v>
      </c>
    </row>
    <row r="21" spans="1:15" s="1" customFormat="1" ht="45.75" thickBot="1" x14ac:dyDescent="0.3">
      <c r="A21" s="4" t="s">
        <v>22</v>
      </c>
      <c r="B21" s="4">
        <v>7698</v>
      </c>
      <c r="C21" s="12">
        <v>10032448</v>
      </c>
      <c r="D21" s="30" t="s">
        <v>28</v>
      </c>
      <c r="E21" s="12">
        <v>42583</v>
      </c>
      <c r="F21" s="12">
        <v>42947</v>
      </c>
      <c r="G21" s="4">
        <f>B21*80%</f>
        <v>6158.4000000000005</v>
      </c>
      <c r="H21" s="4">
        <f>B21*20%</f>
        <v>1539.6000000000001</v>
      </c>
      <c r="J21" s="25">
        <f>B21*64.6457226%</f>
        <v>4976.4277257479998</v>
      </c>
      <c r="K21" s="25">
        <f>B21*35.3542774%</f>
        <v>2721.5722742520002</v>
      </c>
      <c r="O21" s="1" t="s">
        <v>25</v>
      </c>
    </row>
    <row r="22" spans="1:15" x14ac:dyDescent="0.25">
      <c r="C22" s="31"/>
      <c r="D22" s="31"/>
      <c r="E22" s="31"/>
      <c r="F22" s="31"/>
      <c r="J22" s="2">
        <f>SUM(J20:J21)</f>
        <v>11440.999985748</v>
      </c>
      <c r="K22" s="2">
        <f>SUM(K20:K21)</f>
        <v>6257.0000142520003</v>
      </c>
    </row>
    <row r="23" spans="1:15" x14ac:dyDescent="0.25">
      <c r="C23" s="31"/>
      <c r="D23" s="31"/>
      <c r="E23" s="31"/>
      <c r="F23" s="31"/>
    </row>
    <row r="24" spans="1:15" x14ac:dyDescent="0.25">
      <c r="A24" s="35"/>
      <c r="B24" s="35"/>
      <c r="C24" s="37"/>
      <c r="D24" s="37"/>
      <c r="E24" s="37"/>
      <c r="F24" s="37"/>
      <c r="G24" s="35"/>
      <c r="H24" s="35"/>
      <c r="I24" s="35"/>
      <c r="J24" s="35"/>
      <c r="K24" s="35"/>
    </row>
    <row r="25" spans="1:15" x14ac:dyDescent="0.25">
      <c r="B25" s="2"/>
      <c r="C25" s="31"/>
      <c r="D25" s="31"/>
      <c r="E25" s="31"/>
      <c r="F25" s="31"/>
      <c r="G25" s="2"/>
      <c r="H25" s="2"/>
      <c r="I25" s="2"/>
      <c r="J25" s="2"/>
      <c r="K25" s="2"/>
      <c r="L25" s="2"/>
      <c r="M25" s="2"/>
    </row>
    <row r="26" spans="1:15" ht="33" customHeight="1" x14ac:dyDescent="0.25">
      <c r="A26" s="1" t="s">
        <v>10</v>
      </c>
      <c r="B26" s="4">
        <v>6078.5</v>
      </c>
      <c r="C26" s="31"/>
      <c r="D26" s="51" t="s">
        <v>29</v>
      </c>
      <c r="E26" s="31"/>
      <c r="F26" s="31"/>
      <c r="G26" s="2"/>
      <c r="H26" s="2"/>
      <c r="I26" s="2"/>
      <c r="J26" s="2">
        <f>B26*66.4473143%</f>
        <v>4038.9999997255004</v>
      </c>
      <c r="K26" s="2">
        <f>B26*33.5526857%</f>
        <v>2039.5000002744998</v>
      </c>
      <c r="L26" s="2"/>
      <c r="M26" s="2"/>
    </row>
    <row r="27" spans="1:15" ht="33.75" customHeight="1" thickBot="1" x14ac:dyDescent="0.3">
      <c r="A27" s="1" t="s">
        <v>22</v>
      </c>
      <c r="B27" s="4">
        <v>6078.5</v>
      </c>
      <c r="C27" s="31"/>
      <c r="D27" s="51" t="s">
        <v>29</v>
      </c>
      <c r="E27" s="31"/>
      <c r="F27" s="31"/>
      <c r="G27" s="2"/>
      <c r="H27" s="2"/>
      <c r="I27" s="2"/>
      <c r="J27" s="25">
        <f>B27*66.4473143%</f>
        <v>4038.9999997255004</v>
      </c>
      <c r="K27" s="25">
        <f>B27*33.5526857%</f>
        <v>2039.5000002744998</v>
      </c>
      <c r="L27" s="2"/>
      <c r="M27" s="2"/>
    </row>
    <row r="28" spans="1:15" x14ac:dyDescent="0.25">
      <c r="B28" s="4"/>
      <c r="C28" s="31"/>
      <c r="D28" s="12"/>
      <c r="E28" s="31"/>
      <c r="F28" s="31"/>
      <c r="G28" s="2"/>
      <c r="H28" s="2"/>
      <c r="I28" s="2"/>
      <c r="J28" s="2">
        <f>SUM(J26:J27)</f>
        <v>8077.9999994510008</v>
      </c>
      <c r="K28" s="2">
        <f>SUM(K26:K27)</f>
        <v>4079.0000005489997</v>
      </c>
      <c r="L28" s="2"/>
      <c r="M28" s="2"/>
    </row>
    <row r="29" spans="1:15" x14ac:dyDescent="0.25">
      <c r="A29" s="35"/>
      <c r="B29" s="41"/>
      <c r="C29" s="37"/>
      <c r="D29" s="42"/>
      <c r="E29" s="37"/>
      <c r="F29" s="37"/>
      <c r="G29" s="36"/>
      <c r="H29" s="36"/>
      <c r="I29" s="36"/>
      <c r="J29" s="36"/>
      <c r="K29" s="36"/>
      <c r="L29" s="2"/>
      <c r="M29" s="2"/>
    </row>
    <row r="30" spans="1:15" x14ac:dyDescent="0.25">
      <c r="B30" s="4"/>
      <c r="C30" s="31"/>
      <c r="D30" s="12"/>
      <c r="E30" s="31"/>
      <c r="F30" s="31"/>
      <c r="G30" s="2"/>
      <c r="H30" s="2"/>
      <c r="I30" s="2"/>
      <c r="J30" s="2"/>
      <c r="K30" s="2"/>
      <c r="L30" s="2"/>
      <c r="M30" s="2"/>
    </row>
    <row r="31" spans="1:15" s="32" customFormat="1" ht="30" x14ac:dyDescent="0.25">
      <c r="A31" s="32" t="s">
        <v>31</v>
      </c>
      <c r="B31" s="38">
        <v>100000</v>
      </c>
      <c r="C31" s="34"/>
      <c r="D31" s="52" t="s">
        <v>30</v>
      </c>
      <c r="E31" s="34"/>
      <c r="F31" s="34"/>
      <c r="G31" s="33"/>
      <c r="H31" s="33"/>
      <c r="I31" s="33"/>
      <c r="J31" s="33"/>
      <c r="K31" s="33"/>
      <c r="L31" s="33"/>
      <c r="M31" s="33"/>
    </row>
    <row r="32" spans="1:15" ht="30" x14ac:dyDescent="0.25">
      <c r="A32" t="s">
        <v>32</v>
      </c>
      <c r="B32" s="4">
        <v>10000</v>
      </c>
      <c r="D32" s="51" t="s">
        <v>30</v>
      </c>
      <c r="G32" s="2"/>
      <c r="H32" s="2"/>
    </row>
    <row r="33" spans="1:11" ht="30" x14ac:dyDescent="0.25">
      <c r="A33" t="s">
        <v>33</v>
      </c>
      <c r="B33" s="4">
        <v>10000</v>
      </c>
      <c r="D33" s="51" t="s">
        <v>30</v>
      </c>
      <c r="G33" s="2"/>
      <c r="H33" s="2"/>
    </row>
    <row r="34" spans="1:11" s="32" customFormat="1" ht="30.75" thickBot="1" x14ac:dyDescent="0.3">
      <c r="A34" s="32" t="s">
        <v>21</v>
      </c>
      <c r="B34" s="39">
        <v>10000</v>
      </c>
      <c r="D34" s="52" t="s">
        <v>30</v>
      </c>
      <c r="G34" s="33"/>
      <c r="H34" s="33"/>
    </row>
    <row r="35" spans="1:11" x14ac:dyDescent="0.25">
      <c r="B35" s="4">
        <f>SUM(B31:B34)</f>
        <v>130000</v>
      </c>
      <c r="G35" s="2"/>
      <c r="H35" s="2"/>
    </row>
    <row r="36" spans="1:11" x14ac:dyDescent="0.25">
      <c r="A36" s="35"/>
      <c r="B36" s="40"/>
      <c r="C36" s="35"/>
      <c r="D36" s="35"/>
      <c r="E36" s="35"/>
      <c r="F36" s="35"/>
      <c r="G36" s="36"/>
      <c r="H36" s="36"/>
      <c r="I36" s="35"/>
      <c r="J36" s="35"/>
      <c r="K36" s="35"/>
    </row>
    <row r="37" spans="1:11" x14ac:dyDescent="0.25">
      <c r="A37" s="1" t="s">
        <v>34</v>
      </c>
      <c r="B37" s="4">
        <v>125000</v>
      </c>
      <c r="D37" s="3" t="s">
        <v>35</v>
      </c>
    </row>
    <row r="38" spans="1:11" x14ac:dyDescent="0.25">
      <c r="A38" s="1" t="s">
        <v>36</v>
      </c>
      <c r="B38" s="4">
        <v>18000</v>
      </c>
      <c r="D38" s="3" t="s">
        <v>35</v>
      </c>
    </row>
    <row r="39" spans="1:11" x14ac:dyDescent="0.25">
      <c r="A39" s="1" t="s">
        <v>37</v>
      </c>
      <c r="B39" s="4">
        <v>57220</v>
      </c>
      <c r="D39" s="3" t="s">
        <v>35</v>
      </c>
    </row>
    <row r="42" spans="1:11" ht="150.75" customHeight="1" x14ac:dyDescent="0.25"/>
  </sheetData>
  <mergeCells count="1">
    <mergeCell ref="A1:J2"/>
  </mergeCells>
  <printOptions gridLines="1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Howard</dc:creator>
  <cp:lastModifiedBy>Stephen Howard</cp:lastModifiedBy>
  <cp:lastPrinted>2016-09-06T11:45:02Z</cp:lastPrinted>
  <dcterms:created xsi:type="dcterms:W3CDTF">2015-08-14T09:47:24Z</dcterms:created>
  <dcterms:modified xsi:type="dcterms:W3CDTF">2016-09-13T16:16:21Z</dcterms:modified>
</cp:coreProperties>
</file>